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carrasco\Desktop\Saneamiento Maldonado Punta del Este\Zona B\CONAFIN\Documentación a enviar\"/>
    </mc:Choice>
  </mc:AlternateContent>
  <bookViews>
    <workbookView xWindow="-90" yWindow="-90" windowWidth="23235" windowHeight="13875"/>
  </bookViews>
  <sheets>
    <sheet name="Rubrado" sheetId="2" r:id="rId1"/>
  </sheets>
  <definedNames>
    <definedName name="_xlnm.Print_Area" localSheetId="0">Rubrado!$A$1:$I$91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0" i="2" l="1"/>
  <c r="G50" i="2"/>
  <c r="I54" i="2"/>
  <c r="G54" i="2"/>
  <c r="I53" i="2"/>
  <c r="G53" i="2"/>
  <c r="I52" i="2"/>
  <c r="G52" i="2"/>
  <c r="I51" i="2"/>
  <c r="G51" i="2"/>
  <c r="I49" i="2" l="1"/>
  <c r="I74" i="2"/>
  <c r="G74" i="2"/>
  <c r="I39" i="2"/>
  <c r="G39" i="2"/>
  <c r="E15" i="2"/>
  <c r="I34" i="2"/>
  <c r="G34" i="2"/>
  <c r="I33" i="2"/>
  <c r="G33" i="2"/>
  <c r="I32" i="2"/>
  <c r="G32" i="2"/>
  <c r="G31" i="2" s="1"/>
  <c r="I15" i="2"/>
  <c r="I44" i="2"/>
  <c r="G44" i="2"/>
  <c r="I31" i="2" l="1"/>
  <c r="G15" i="2"/>
  <c r="I81" i="2"/>
  <c r="I80" i="2" s="1"/>
  <c r="G81" i="2"/>
  <c r="G80" i="2" s="1"/>
  <c r="I78" i="2" l="1"/>
  <c r="G78" i="2"/>
  <c r="I48" i="2" l="1"/>
  <c r="G49" i="2"/>
  <c r="G48" i="2" s="1"/>
  <c r="E14" i="2"/>
  <c r="E13" i="2"/>
  <c r="E12" i="2"/>
  <c r="E11" i="2"/>
  <c r="E7" i="2" s="1"/>
  <c r="E79" i="2" l="1"/>
  <c r="I7" i="2"/>
  <c r="G7" i="2"/>
  <c r="I6" i="2"/>
  <c r="G6" i="2" l="1"/>
  <c r="I62" i="2"/>
  <c r="G61" i="2"/>
  <c r="E68" i="2"/>
  <c r="G68" i="2" s="1"/>
  <c r="E67" i="2"/>
  <c r="I67" i="2" s="1"/>
  <c r="E65" i="2"/>
  <c r="E66" i="2" s="1"/>
  <c r="E64" i="2"/>
  <c r="G64" i="2" s="1"/>
  <c r="I60" i="2"/>
  <c r="I59" i="2"/>
  <c r="G59" i="2"/>
  <c r="I58" i="2"/>
  <c r="G58" i="2"/>
  <c r="I57" i="2"/>
  <c r="G57" i="2"/>
  <c r="I79" i="2"/>
  <c r="G79" i="2"/>
  <c r="I73" i="2"/>
  <c r="I72" i="2" s="1"/>
  <c r="G73" i="2"/>
  <c r="G72" i="2" s="1"/>
  <c r="I47" i="2"/>
  <c r="G47" i="2"/>
  <c r="I46" i="2"/>
  <c r="G46" i="2"/>
  <c r="I43" i="2"/>
  <c r="G43" i="2"/>
  <c r="I42" i="2"/>
  <c r="I41" i="2" s="1"/>
  <c r="G42" i="2"/>
  <c r="G41" i="2" s="1"/>
  <c r="I40" i="2"/>
  <c r="G40" i="2"/>
  <c r="I38" i="2"/>
  <c r="G38" i="2"/>
  <c r="I37" i="2"/>
  <c r="G37" i="2"/>
  <c r="I30" i="2"/>
  <c r="G30" i="2"/>
  <c r="I29" i="2"/>
  <c r="G29" i="2"/>
  <c r="I28" i="2"/>
  <c r="G28" i="2"/>
  <c r="I26" i="2"/>
  <c r="G26" i="2"/>
  <c r="I25" i="2"/>
  <c r="G25" i="2"/>
  <c r="I24" i="2"/>
  <c r="G24" i="2"/>
  <c r="I22" i="2"/>
  <c r="G22" i="2"/>
  <c r="I21" i="2"/>
  <c r="G21" i="2"/>
  <c r="I20" i="2"/>
  <c r="G20" i="2"/>
  <c r="G12" i="2"/>
  <c r="I18" i="2"/>
  <c r="G18" i="2"/>
  <c r="I17" i="2"/>
  <c r="G17" i="2"/>
  <c r="I11" i="2"/>
  <c r="I36" i="2" l="1"/>
  <c r="I16" i="2"/>
  <c r="I23" i="2"/>
  <c r="I19" i="2"/>
  <c r="I45" i="2"/>
  <c r="I27" i="2"/>
  <c r="G65" i="2"/>
  <c r="E69" i="2"/>
  <c r="E70" i="2"/>
  <c r="G36" i="2"/>
  <c r="I65" i="2"/>
  <c r="E71" i="2"/>
  <c r="I71" i="2" s="1"/>
  <c r="G66" i="2"/>
  <c r="I66" i="2"/>
  <c r="I64" i="2"/>
  <c r="G67" i="2"/>
  <c r="I68" i="2"/>
  <c r="G62" i="2"/>
  <c r="G60" i="2"/>
  <c r="I61" i="2"/>
  <c r="I56" i="2" s="1"/>
  <c r="G45" i="2"/>
  <c r="I14" i="2"/>
  <c r="G14" i="2"/>
  <c r="G27" i="2"/>
  <c r="G13" i="2"/>
  <c r="I13" i="2"/>
  <c r="G11" i="2"/>
  <c r="G10" i="2" s="1"/>
  <c r="I12" i="2"/>
  <c r="I10" i="2" s="1"/>
  <c r="I9" i="2" s="1"/>
  <c r="G19" i="2"/>
  <c r="G16" i="2"/>
  <c r="G23" i="2"/>
  <c r="G9" i="2" l="1"/>
  <c r="I35" i="2"/>
  <c r="G35" i="2"/>
  <c r="G56" i="2"/>
  <c r="G71" i="2"/>
  <c r="G69" i="2"/>
  <c r="I69" i="2"/>
  <c r="G70" i="2"/>
  <c r="I70" i="2"/>
  <c r="I63" i="2" l="1"/>
  <c r="I55" i="2" s="1"/>
  <c r="I8" i="2"/>
  <c r="I5" i="2" s="1"/>
  <c r="G8" i="2"/>
  <c r="G5" i="2" s="1"/>
  <c r="I76" i="2"/>
  <c r="G76" i="2"/>
  <c r="I77" i="2"/>
  <c r="G77" i="2"/>
  <c r="G63" i="2"/>
  <c r="G55" i="2" s="1"/>
  <c r="I75" i="2" l="1"/>
  <c r="G75" i="2"/>
  <c r="G85" i="2" s="1"/>
  <c r="G92" i="2" l="1"/>
  <c r="G86" i="2"/>
  <c r="G87" i="2" s="1"/>
  <c r="I83" i="2"/>
  <c r="G88" i="2" s="1"/>
  <c r="G89" i="2" l="1"/>
</calcChain>
</file>

<file path=xl/sharedStrings.xml><?xml version="1.0" encoding="utf-8"?>
<sst xmlns="http://schemas.openxmlformats.org/spreadsheetml/2006/main" count="228" uniqueCount="156">
  <si>
    <t>RUBRO</t>
  </si>
  <si>
    <t>DESCRIPCIÓN</t>
  </si>
  <si>
    <t>UNIDAD</t>
  </si>
  <si>
    <t>CANTIDAD                            DE                               COMPARACION</t>
  </si>
  <si>
    <t>MONTO IMPONIBLE UNITARIO DEL RUBRO</t>
  </si>
  <si>
    <t>MONTO IMPONIBLE TOTAL DEL RUBRO</t>
  </si>
  <si>
    <t>m</t>
  </si>
  <si>
    <t>m3</t>
  </si>
  <si>
    <t>A</t>
  </si>
  <si>
    <t>Sub - Total  (Sin I.V.A. ni L.L.S.S.):</t>
  </si>
  <si>
    <t>∑"G"</t>
  </si>
  <si>
    <t>B</t>
  </si>
  <si>
    <t>I.V.A. (22%):</t>
  </si>
  <si>
    <t>A x 0,22</t>
  </si>
  <si>
    <t>C</t>
  </si>
  <si>
    <t>Sub - Total  (Incluye I.V.A.):</t>
  </si>
  <si>
    <t>A + B</t>
  </si>
  <si>
    <t>D</t>
  </si>
  <si>
    <t>Aporte por Leyes Sociales ($):</t>
  </si>
  <si>
    <t>E</t>
  </si>
  <si>
    <t>Monto de Comparación de la Oferta ($):</t>
  </si>
  <si>
    <t>C + D</t>
  </si>
  <si>
    <t>Profundidad de 0 m a 2 m</t>
  </si>
  <si>
    <t>Profundidad de 2 m a 3 m</t>
  </si>
  <si>
    <t>Profundidad de 3 m a 4 m</t>
  </si>
  <si>
    <t xml:space="preserve">REGISTROS DE PRIMERA CATEGORÍA </t>
  </si>
  <si>
    <t>REGISTROS DE SEGUNDA CATEGORÍA</t>
  </si>
  <si>
    <t xml:space="preserve">Cámaras terminales </t>
  </si>
  <si>
    <t>REGISTROS S/D</t>
  </si>
  <si>
    <t>REMOCIÓN Y REPOSICIÓN DE PAVIMENTOS</t>
  </si>
  <si>
    <t>CONEXIONES DOMICILIARIAS</t>
  </si>
  <si>
    <t>TRABAJOS ESPECIALES ADICIONALES</t>
  </si>
  <si>
    <t>unid</t>
  </si>
  <si>
    <t>und</t>
  </si>
  <si>
    <t>2.1.1</t>
  </si>
  <si>
    <t>2.1.2</t>
  </si>
  <si>
    <t>2.1.3</t>
  </si>
  <si>
    <t>2.2.1</t>
  </si>
  <si>
    <t>2.2.2</t>
  </si>
  <si>
    <t>2.3.1</t>
  </si>
  <si>
    <t>2.3.2</t>
  </si>
  <si>
    <t>2.4.1</t>
  </si>
  <si>
    <t>3.1.1</t>
  </si>
  <si>
    <t>3.1.2</t>
  </si>
  <si>
    <t>3.1.3</t>
  </si>
  <si>
    <t>3.2.1</t>
  </si>
  <si>
    <t>3.2.2</t>
  </si>
  <si>
    <t>PRECIO UNITARIO DEL RUBRO                                (incl. M de obra)</t>
  </si>
  <si>
    <t>PRECIO TOTAL DEL RUBRO                                        (incl. M de obra)</t>
  </si>
  <si>
    <t>SUMINSITRO E INSTALACIÓN DE TUBERÍA</t>
  </si>
  <si>
    <t>Suministro de tubería</t>
  </si>
  <si>
    <t>Tubería de 200 mm de diámetro</t>
  </si>
  <si>
    <t>Tubería de 250 mm de diámetro</t>
  </si>
  <si>
    <t>Tubería de 160 mm de diámetro</t>
  </si>
  <si>
    <t>Tubería de 315 mm de diámetro</t>
  </si>
  <si>
    <t>Instalación de tubería D=200 mm</t>
  </si>
  <si>
    <t>Instalación de tubería D=160 mm</t>
  </si>
  <si>
    <t>Instalación de tubería D=250 mm</t>
  </si>
  <si>
    <t>Instalación de tubería D=315 mm</t>
  </si>
  <si>
    <t>REGISTROS, CÁMARAS Y TRABAJOS ESPECIALES</t>
  </si>
  <si>
    <t>Remoción de pavimento de carpeta asfáltica</t>
  </si>
  <si>
    <t>Remoción de pavimento de tratamiento bituminoso</t>
  </si>
  <si>
    <t>Remoción de pavimento de tosca</t>
  </si>
  <si>
    <t>Remoción de vereda de hormigón</t>
  </si>
  <si>
    <t>Remoción de vereda de baldosa, monolítico u otro</t>
  </si>
  <si>
    <t>Remoción cordones y cordón cuneta</t>
  </si>
  <si>
    <t>Remoción de pavimentos</t>
  </si>
  <si>
    <t>Reposición de pavimentos</t>
  </si>
  <si>
    <t>Reposición de pavimento de tosca</t>
  </si>
  <si>
    <t>Excavacion en roca</t>
  </si>
  <si>
    <t>Conexión con camara existente</t>
  </si>
  <si>
    <t>2.1.4</t>
  </si>
  <si>
    <t>2.3.3</t>
  </si>
  <si>
    <t>2.4.2</t>
  </si>
  <si>
    <t>2.4.3</t>
  </si>
  <si>
    <t>2.5.1</t>
  </si>
  <si>
    <t>2.5.2</t>
  </si>
  <si>
    <t>2.5.3</t>
  </si>
  <si>
    <t>3.3.1</t>
  </si>
  <si>
    <t>3.3.2</t>
  </si>
  <si>
    <t>3.4.1</t>
  </si>
  <si>
    <t>4.1.1</t>
  </si>
  <si>
    <t>4.1.2</t>
  </si>
  <si>
    <t>4.1.4</t>
  </si>
  <si>
    <t>4.1.5</t>
  </si>
  <si>
    <t>4.1.6</t>
  </si>
  <si>
    <t>4.1.3</t>
  </si>
  <si>
    <t>4.2.1</t>
  </si>
  <si>
    <t>4.2.2</t>
  </si>
  <si>
    <t>4.2.4</t>
  </si>
  <si>
    <t>4.2.5</t>
  </si>
  <si>
    <t>4.2.7</t>
  </si>
  <si>
    <t>4.2.8</t>
  </si>
  <si>
    <t>4.2.3</t>
  </si>
  <si>
    <t>5.1</t>
  </si>
  <si>
    <t>6.1</t>
  </si>
  <si>
    <t>6.2</t>
  </si>
  <si>
    <t>6.3</t>
  </si>
  <si>
    <t>1.1</t>
  </si>
  <si>
    <t>Depresión de napa freática por medio de well point</t>
  </si>
  <si>
    <t>Elaboración de proyecto ejecutivo, cateo de interferencia, entrega de croquis de replanteo, medición de zampeado de cámaras existentes, etc</t>
  </si>
  <si>
    <r>
      <t xml:space="preserve">OSE-UGD - AMPLIACION DE COLECTORES DE SANEAMIENTO ZONA B (Punta del Este)
</t>
    </r>
    <r>
      <rPr>
        <b/>
        <sz val="12"/>
        <color rgb="FF000000"/>
        <rFont val="Calibri Light"/>
        <family val="2"/>
      </rPr>
      <t>(Zona Marly, Beverly Hills, Deauville, Lugano y Jardines de Córdoba)</t>
    </r>
  </si>
  <si>
    <t>MOVILIZACIÓN E IMPLANTACIÓN Y PROYECTO EJECUTIVO</t>
  </si>
  <si>
    <t>Movilización e implantación</t>
  </si>
  <si>
    <t>1.2</t>
  </si>
  <si>
    <t>Global</t>
  </si>
  <si>
    <t>6.4</t>
  </si>
  <si>
    <t>Planos conforme a obra</t>
  </si>
  <si>
    <t>ml</t>
  </si>
  <si>
    <t>RECUPERACIÓN AMBIENTAL</t>
  </si>
  <si>
    <t>7.1</t>
  </si>
  <si>
    <t>Adecuación de Marco y Tapa de Registros existentes</t>
  </si>
  <si>
    <t>Cierre Ambiental de Obra</t>
  </si>
  <si>
    <t>Profundidad mayor a 3 m</t>
  </si>
  <si>
    <t>3.2.3</t>
  </si>
  <si>
    <t>2.1.5</t>
  </si>
  <si>
    <t>Tubería de 400 mm de diámetro</t>
  </si>
  <si>
    <t>2.6</t>
  </si>
  <si>
    <t>2.3</t>
  </si>
  <si>
    <t>2.4</t>
  </si>
  <si>
    <t>2.5</t>
  </si>
  <si>
    <t>Instalación de tubería D=400 mm</t>
  </si>
  <si>
    <t>Profundidad mayor a 4 m</t>
  </si>
  <si>
    <t>3.1.4</t>
  </si>
  <si>
    <t>Reposición de pavimento de carpeta asfáltica</t>
  </si>
  <si>
    <t>Reposición de pavimento de tratamiento bituminosos en carpeta asfáltica (espesor 5 cm)</t>
  </si>
  <si>
    <t>Reposición de pavimento de tratamiento bituminosos en tratamiento bituminoso</t>
  </si>
  <si>
    <t>Reposición de veredas de Tepes de césped</t>
  </si>
  <si>
    <t>Reposición de veredas de hormgión</t>
  </si>
  <si>
    <t>Reposición de veredas de baldosas, monolítico y otro</t>
  </si>
  <si>
    <t>Reposición de cordones y cordón cuneta</t>
  </si>
  <si>
    <t>2.2</t>
  </si>
  <si>
    <t>2.1</t>
  </si>
  <si>
    <t>3.1</t>
  </si>
  <si>
    <t>3.2</t>
  </si>
  <si>
    <t>3.3</t>
  </si>
  <si>
    <t>3.4</t>
  </si>
  <si>
    <t>4.1</t>
  </si>
  <si>
    <t>4.2</t>
  </si>
  <si>
    <t>Conexiones domiciliarias individuales</t>
  </si>
  <si>
    <t>5.2</t>
  </si>
  <si>
    <t>Conexiones domiciliarias con cámara de vereda</t>
  </si>
  <si>
    <t>MI x 0,738</t>
  </si>
  <si>
    <t>MI</t>
  </si>
  <si>
    <t>Vehículo / mes</t>
  </si>
  <si>
    <t>Vehículo para Supervisión de Obra (incluye combustible, gastos de funcionamiento, reparaciones y otros asociados)</t>
  </si>
  <si>
    <t>3.5</t>
  </si>
  <si>
    <t>3.5.1</t>
  </si>
  <si>
    <t>TAPAS DE FUNDICIÓN DUCTIL</t>
  </si>
  <si>
    <t>3.5.2</t>
  </si>
  <si>
    <t>3.5.3</t>
  </si>
  <si>
    <t>3.5.4</t>
  </si>
  <si>
    <r>
      <t xml:space="preserve">Tapas de FD, pasaje mínimo </t>
    </r>
    <r>
      <rPr>
        <sz val="9"/>
        <color theme="1"/>
        <rFont val="Symbol"/>
        <family val="1"/>
        <charset val="2"/>
      </rPr>
      <t>F</t>
    </r>
    <r>
      <rPr>
        <sz val="9"/>
        <color theme="1"/>
        <rFont val="Arial"/>
        <family val="2"/>
      </rPr>
      <t>300mm (20 ton)</t>
    </r>
  </si>
  <si>
    <r>
      <t xml:space="preserve">Tapas de FD, pasaje mínimo </t>
    </r>
    <r>
      <rPr>
        <sz val="9"/>
        <color theme="1"/>
        <rFont val="Symbol"/>
        <family val="1"/>
        <charset val="2"/>
      </rPr>
      <t>F6</t>
    </r>
    <r>
      <rPr>
        <sz val="9"/>
        <color theme="1"/>
        <rFont val="Arial"/>
        <family val="2"/>
      </rPr>
      <t>00mm (20 ton)</t>
    </r>
  </si>
  <si>
    <r>
      <t xml:space="preserve">Tapas de FD, pasaje mínimo </t>
    </r>
    <r>
      <rPr>
        <sz val="9"/>
        <color theme="1"/>
        <rFont val="Symbol"/>
        <family val="1"/>
        <charset val="2"/>
      </rPr>
      <t>F6</t>
    </r>
    <r>
      <rPr>
        <sz val="9"/>
        <color theme="1"/>
        <rFont val="Arial"/>
        <family val="2"/>
      </rPr>
      <t>00mm (40 ton)</t>
    </r>
  </si>
  <si>
    <t>Tapas 60x60 de fundición dúctil (B-12,5 ton)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</si>
</sst>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_-* #,##0.0\ _€_-;\-* #,##0.0\ _€_-;_-* &quot;-&quot;??\ _€_-;_-@_-"/>
    <numFmt numFmtId="167" formatCode="_(* #,##0.00_);_(* \(#,##0.00\);_(* &quot;-&quot;??_);_(@_)"/>
    <numFmt numFmtId="168" formatCode="_-* #,##0.00000\ _€_-;\-* #,##0.00000\ _€_-;_-* &quot;-&quot;??\ _€_-;_-@_-"/>
    <numFmt numFmtId="169" formatCode="_(* #,##0_);_(* \(#,##0\);_(* &quot;-&quot;??_);_(@_)"/>
    <numFmt numFmtId="170" formatCode="_-* #,##0_-;\-* #,##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indexed="8"/>
      <name val="Calibri Light"/>
      <family val="2"/>
    </font>
    <font>
      <sz val="11"/>
      <color theme="1"/>
      <name val="Arial"/>
      <family val="2"/>
    </font>
    <font>
      <b/>
      <sz val="11"/>
      <name val="Calibri Light"/>
      <family val="2"/>
    </font>
    <font>
      <sz val="11"/>
      <name val="Calibri Light"/>
      <family val="2"/>
    </font>
    <font>
      <sz val="11"/>
      <color theme="1"/>
      <name val="Calibri Light"/>
      <family val="2"/>
    </font>
    <font>
      <b/>
      <sz val="11"/>
      <color rgb="FF000000"/>
      <name val="Calibri Light"/>
      <family val="2"/>
    </font>
    <font>
      <sz val="11"/>
      <color rgb="FF000000"/>
      <name val="Calibri Light"/>
      <family val="2"/>
    </font>
    <font>
      <b/>
      <sz val="11"/>
      <color theme="1"/>
      <name val="Calibri Light"/>
      <family val="2"/>
    </font>
    <font>
      <b/>
      <sz val="11"/>
      <color theme="1"/>
      <name val="Calibri"/>
      <family val="2"/>
    </font>
    <font>
      <b/>
      <sz val="12"/>
      <color rgb="FF000000"/>
      <name val="Calibri Light"/>
      <family val="2"/>
    </font>
    <font>
      <b/>
      <sz val="9"/>
      <name val="Calibri Light"/>
      <family val="2"/>
    </font>
    <font>
      <b/>
      <sz val="8"/>
      <name val="Calibri Light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11"/>
      <color rgb="FFFF0000"/>
      <name val="Calibri Light"/>
      <family val="2"/>
    </font>
    <font>
      <sz val="9"/>
      <color theme="1"/>
      <name val="Arial"/>
      <family val="2"/>
    </font>
    <font>
      <sz val="9"/>
      <color rgb="FF000000"/>
      <name val="Calibri Light"/>
      <family val="2"/>
    </font>
    <font>
      <sz val="9"/>
      <name val="Calibri Light"/>
      <family val="2"/>
    </font>
    <font>
      <sz val="9"/>
      <name val="Arial"/>
      <family val="2"/>
    </font>
    <font>
      <sz val="9"/>
      <color rgb="FF000000"/>
      <name val="Calibri"/>
      <family val="2"/>
    </font>
    <font>
      <b/>
      <sz val="9"/>
      <color rgb="FF000000"/>
      <name val="Calibri Light"/>
      <family val="2"/>
    </font>
    <font>
      <sz val="9"/>
      <name val="Calibri"/>
      <family val="2"/>
    </font>
    <font>
      <sz val="9"/>
      <color theme="1"/>
      <name val="Symbol"/>
      <family val="1"/>
      <charset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0" applyFont="1"/>
    <xf numFmtId="165" fontId="3" fillId="0" borderId="0" xfId="1" applyNumberFormat="1" applyFont="1"/>
    <xf numFmtId="166" fontId="3" fillId="0" borderId="0" xfId="1" applyNumberFormat="1" applyFont="1"/>
    <xf numFmtId="166" fontId="3" fillId="0" borderId="0" xfId="0" applyNumberFormat="1" applyFont="1"/>
    <xf numFmtId="0" fontId="6" fillId="0" borderId="0" xfId="0" applyFont="1" applyAlignment="1">
      <alignment vertical="center"/>
    </xf>
    <xf numFmtId="164" fontId="8" fillId="0" borderId="2" xfId="2" applyNumberFormat="1" applyFont="1" applyFill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64" fontId="8" fillId="0" borderId="0" xfId="2" applyNumberFormat="1" applyFont="1" applyFill="1" applyBorder="1" applyAlignment="1">
      <alignment vertical="center" wrapText="1"/>
    </xf>
    <xf numFmtId="0" fontId="9" fillId="5" borderId="3" xfId="0" applyFont="1" applyFill="1" applyBorder="1" applyAlignment="1">
      <alignment horizontal="center"/>
    </xf>
    <xf numFmtId="0" fontId="9" fillId="5" borderId="4" xfId="0" applyFont="1" applyFill="1" applyBorder="1"/>
    <xf numFmtId="0" fontId="10" fillId="2" borderId="5" xfId="0" applyFont="1" applyFill="1" applyBorder="1" applyAlignment="1">
      <alignment horizontal="center"/>
    </xf>
    <xf numFmtId="166" fontId="6" fillId="0" borderId="0" xfId="0" applyNumberFormat="1" applyFont="1"/>
    <xf numFmtId="0" fontId="9" fillId="5" borderId="7" xfId="0" applyFont="1" applyFill="1" applyBorder="1" applyAlignment="1">
      <alignment horizontal="center"/>
    </xf>
    <xf numFmtId="0" fontId="6" fillId="5" borderId="8" xfId="0" applyFont="1" applyFill="1" applyBorder="1"/>
    <xf numFmtId="0" fontId="9" fillId="2" borderId="9" xfId="0" applyFont="1" applyFill="1" applyBorder="1" applyAlignment="1">
      <alignment horizontal="center"/>
    </xf>
    <xf numFmtId="0" fontId="9" fillId="5" borderId="8" xfId="0" applyFont="1" applyFill="1" applyBorder="1"/>
    <xf numFmtId="0" fontId="10" fillId="2" borderId="9" xfId="0" applyFont="1" applyFill="1" applyBorder="1" applyAlignment="1">
      <alignment horizontal="center"/>
    </xf>
    <xf numFmtId="0" fontId="9" fillId="5" borderId="11" xfId="0" applyFont="1" applyFill="1" applyBorder="1" applyAlignment="1">
      <alignment horizontal="center"/>
    </xf>
    <xf numFmtId="0" fontId="9" fillId="5" borderId="12" xfId="0" applyFont="1" applyFill="1" applyBorder="1"/>
    <xf numFmtId="0" fontId="9" fillId="2" borderId="1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66" fontId="3" fillId="0" borderId="0" xfId="1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9" fillId="5" borderId="3" xfId="0" applyFont="1" applyFill="1" applyBorder="1" applyAlignment="1">
      <alignment horizontal="left"/>
    </xf>
    <xf numFmtId="0" fontId="9" fillId="5" borderId="7" xfId="0" applyFont="1" applyFill="1" applyBorder="1" applyAlignment="1">
      <alignment horizontal="left"/>
    </xf>
    <xf numFmtId="0" fontId="9" fillId="5" borderId="1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left" vertical="center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64" fontId="13" fillId="2" borderId="1" xfId="2" applyNumberFormat="1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164" fontId="13" fillId="2" borderId="5" xfId="2" applyNumberFormat="1" applyFont="1" applyFill="1" applyBorder="1" applyAlignment="1">
      <alignment horizontal="center" vertical="center" wrapText="1"/>
    </xf>
    <xf numFmtId="43" fontId="4" fillId="3" borderId="2" xfId="0" applyNumberFormat="1" applyFont="1" applyFill="1" applyBorder="1" applyAlignment="1">
      <alignment horizontal="center" vertical="center" wrapText="1"/>
    </xf>
    <xf numFmtId="164" fontId="5" fillId="3" borderId="2" xfId="2" applyNumberFormat="1" applyFont="1" applyFill="1" applyBorder="1" applyAlignment="1">
      <alignment horizontal="center" vertical="center" wrapText="1"/>
    </xf>
    <xf numFmtId="164" fontId="5" fillId="3" borderId="9" xfId="2" applyNumberFormat="1" applyFont="1" applyFill="1" applyBorder="1" applyAlignment="1">
      <alignment horizontal="center" vertical="center" wrapText="1"/>
    </xf>
    <xf numFmtId="164" fontId="4" fillId="4" borderId="2" xfId="0" quotePrefix="1" applyNumberFormat="1" applyFont="1" applyFill="1" applyBorder="1" applyAlignment="1">
      <alignment horizontal="center" vertical="center" wrapText="1"/>
    </xf>
    <xf numFmtId="164" fontId="8" fillId="4" borderId="2" xfId="2" applyNumberFormat="1" applyFont="1" applyFill="1" applyBorder="1" applyAlignment="1">
      <alignment horizontal="center" vertical="center" wrapText="1"/>
    </xf>
    <xf numFmtId="164" fontId="8" fillId="4" borderId="9" xfId="2" applyNumberFormat="1" applyFont="1" applyFill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8" fillId="0" borderId="2" xfId="2" applyNumberFormat="1" applyFont="1" applyFill="1" applyBorder="1" applyAlignment="1">
      <alignment horizontal="center" vertical="center" wrapText="1"/>
    </xf>
    <xf numFmtId="164" fontId="8" fillId="0" borderId="9" xfId="2" applyNumberFormat="1" applyFont="1" applyFill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164" fontId="8" fillId="0" borderId="0" xfId="2" applyNumberFormat="1" applyFont="1" applyFill="1" applyBorder="1" applyAlignment="1">
      <alignment horizontal="center" vertical="center" wrapText="1"/>
    </xf>
    <xf numFmtId="166" fontId="6" fillId="5" borderId="6" xfId="1" applyNumberFormat="1" applyFont="1" applyFill="1" applyBorder="1" applyAlignment="1">
      <alignment horizontal="center"/>
    </xf>
    <xf numFmtId="168" fontId="3" fillId="0" borderId="0" xfId="0" applyNumberFormat="1" applyFont="1" applyAlignment="1">
      <alignment horizontal="center"/>
    </xf>
    <xf numFmtId="166" fontId="6" fillId="5" borderId="10" xfId="0" applyNumberFormat="1" applyFont="1" applyFill="1" applyBorder="1" applyAlignment="1">
      <alignment horizontal="center"/>
    </xf>
    <xf numFmtId="166" fontId="5" fillId="5" borderId="14" xfId="0" applyNumberFormat="1" applyFont="1" applyFill="1" applyBorder="1" applyAlignment="1">
      <alignment horizontal="center"/>
    </xf>
    <xf numFmtId="43" fontId="3" fillId="0" borderId="0" xfId="0" applyNumberFormat="1" applyFont="1" applyAlignment="1">
      <alignment horizontal="center"/>
    </xf>
    <xf numFmtId="164" fontId="8" fillId="0" borderId="17" xfId="0" applyNumberFormat="1" applyFont="1" applyBorder="1" applyAlignment="1">
      <alignment horizontal="center" vertical="center" wrapText="1"/>
    </xf>
    <xf numFmtId="170" fontId="4" fillId="3" borderId="2" xfId="0" applyNumberFormat="1" applyFont="1" applyFill="1" applyBorder="1" applyAlignment="1">
      <alignment horizontal="center" vertical="center" wrapText="1"/>
    </xf>
    <xf numFmtId="170" fontId="6" fillId="0" borderId="0" xfId="0" applyNumberFormat="1" applyFont="1" applyAlignment="1">
      <alignment vertical="center"/>
    </xf>
    <xf numFmtId="0" fontId="8" fillId="0" borderId="0" xfId="0" applyFont="1" applyBorder="1" applyAlignment="1">
      <alignment horizontal="center" vertical="center" wrapText="1"/>
    </xf>
    <xf numFmtId="0" fontId="14" fillId="0" borderId="0" xfId="3" applyNumberFormat="1" applyFont="1" applyBorder="1" applyAlignment="1" applyProtection="1">
      <alignment horizontal="left" vertical="center"/>
      <protection locked="0"/>
    </xf>
    <xf numFmtId="169" fontId="14" fillId="0" borderId="0" xfId="3" applyNumberFormat="1" applyFont="1" applyBorder="1" applyAlignment="1" applyProtection="1">
      <alignment horizontal="center" vertical="center"/>
      <protection locked="0"/>
    </xf>
    <xf numFmtId="170" fontId="15" fillId="0" borderId="0" xfId="0" applyNumberFormat="1" applyFont="1" applyBorder="1" applyAlignment="1">
      <alignment horizontal="center" vertical="center" wrapText="1"/>
    </xf>
    <xf numFmtId="164" fontId="8" fillId="0" borderId="18" xfId="2" applyNumberFormat="1" applyFont="1" applyFill="1" applyBorder="1" applyAlignment="1">
      <alignment horizontal="center" vertical="center" wrapText="1"/>
    </xf>
    <xf numFmtId="164" fontId="16" fillId="0" borderId="2" xfId="2" applyNumberFormat="1" applyFont="1" applyFill="1" applyBorder="1" applyAlignment="1">
      <alignment vertical="center" wrapText="1"/>
    </xf>
    <xf numFmtId="0" fontId="17" fillId="0" borderId="2" xfId="3" applyNumberFormat="1" applyFont="1" applyBorder="1" applyAlignment="1" applyProtection="1">
      <alignment horizontal="left" vertical="center"/>
      <protection locked="0"/>
    </xf>
    <xf numFmtId="0" fontId="17" fillId="0" borderId="2" xfId="3" applyNumberFormat="1" applyFont="1" applyBorder="1" applyAlignment="1" applyProtection="1">
      <alignment horizontal="left" vertical="center" wrapText="1"/>
      <protection locked="0"/>
    </xf>
    <xf numFmtId="0" fontId="18" fillId="0" borderId="15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0" borderId="2" xfId="3" applyNumberFormat="1" applyFont="1" applyBorder="1" applyAlignment="1" applyProtection="1">
      <alignment horizontal="left" vertical="center"/>
      <protection locked="0"/>
    </xf>
    <xf numFmtId="169" fontId="17" fillId="0" borderId="2" xfId="3" applyNumberFormat="1" applyFont="1" applyBorder="1" applyAlignment="1" applyProtection="1">
      <alignment horizontal="center" vertical="center"/>
      <protection locked="0"/>
    </xf>
    <xf numFmtId="170" fontId="21" fillId="0" borderId="2" xfId="0" applyNumberFormat="1" applyFont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170" fontId="12" fillId="3" borderId="2" xfId="0" applyNumberFormat="1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center" wrapText="1"/>
    </xf>
    <xf numFmtId="170" fontId="12" fillId="4" borderId="2" xfId="0" quotePrefix="1" applyNumberFormat="1" applyFont="1" applyFill="1" applyBorder="1" applyAlignment="1">
      <alignment horizontal="center" vertical="center" wrapText="1"/>
    </xf>
    <xf numFmtId="164" fontId="12" fillId="4" borderId="2" xfId="0" quotePrefix="1" applyNumberFormat="1" applyFont="1" applyFill="1" applyBorder="1" applyAlignment="1">
      <alignment horizontal="center" vertical="center" wrapText="1"/>
    </xf>
    <xf numFmtId="43" fontId="12" fillId="3" borderId="2" xfId="0" applyNumberFormat="1" applyFont="1" applyFill="1" applyBorder="1" applyAlignment="1">
      <alignment horizontal="center" vertical="center" wrapText="1"/>
    </xf>
    <xf numFmtId="0" fontId="17" fillId="0" borderId="2" xfId="3" applyNumberFormat="1" applyFont="1" applyBorder="1" applyAlignment="1" applyProtection="1">
      <alignment horizontal="center" vertical="center"/>
      <protection locked="0"/>
    </xf>
    <xf numFmtId="169" fontId="20" fillId="0" borderId="2" xfId="3" applyNumberFormat="1" applyFont="1" applyBorder="1" applyAlignment="1" applyProtection="1">
      <alignment horizontal="center" vertical="center"/>
      <protection locked="0"/>
    </xf>
    <xf numFmtId="170" fontId="23" fillId="0" borderId="2" xfId="0" applyNumberFormat="1" applyFont="1" applyBorder="1" applyAlignment="1">
      <alignment horizontal="center" vertical="center" wrapText="1"/>
    </xf>
    <xf numFmtId="164" fontId="7" fillId="0" borderId="0" xfId="2" applyNumberFormat="1" applyFont="1" applyFill="1" applyBorder="1" applyAlignment="1">
      <alignment horizontal="center" vertical="center" wrapText="1"/>
    </xf>
    <xf numFmtId="169" fontId="17" fillId="0" borderId="2" xfId="3" applyNumberFormat="1" applyFont="1" applyBorder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</cellXfs>
  <cellStyles count="4">
    <cellStyle name="Millares" xfId="1" builtinId="3"/>
    <cellStyle name="Millares 2" xfId="3"/>
    <cellStyle name="Millares 6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92"/>
  <sheetViews>
    <sheetView tabSelected="1" topLeftCell="A34" zoomScale="110" zoomScaleNormal="110" zoomScaleSheetLayoutView="70" workbookViewId="0">
      <selection activeCell="I50" sqref="I50"/>
    </sheetView>
  </sheetViews>
  <sheetFormatPr baseColWidth="10" defaultColWidth="11.42578125" defaultRowHeight="14.25" x14ac:dyDescent="0.2"/>
  <cols>
    <col min="1" max="1" width="3.42578125" style="1" customWidth="1"/>
    <col min="2" max="2" width="8" style="1" customWidth="1"/>
    <col min="3" max="3" width="61.7109375" style="24" customWidth="1"/>
    <col min="4" max="4" width="8.7109375" style="1" customWidth="1"/>
    <col min="5" max="5" width="11.85546875" style="2" customWidth="1"/>
    <col min="6" max="6" width="17.7109375" style="4" customWidth="1"/>
    <col min="7" max="7" width="22.7109375" style="21" customWidth="1"/>
    <col min="8" max="8" width="15.85546875" style="21" customWidth="1"/>
    <col min="9" max="9" width="18.7109375" style="21" customWidth="1"/>
    <col min="10" max="10" width="2.5703125" style="1" customWidth="1"/>
    <col min="11" max="16384" width="11.42578125" style="1"/>
  </cols>
  <sheetData>
    <row r="2" spans="2:9" ht="41.45" customHeight="1" x14ac:dyDescent="0.35">
      <c r="B2" s="83" t="s">
        <v>101</v>
      </c>
      <c r="C2" s="83"/>
      <c r="D2" s="83"/>
      <c r="E2" s="83"/>
      <c r="F2" s="83"/>
      <c r="G2" s="83"/>
      <c r="H2" s="83"/>
      <c r="I2" s="83"/>
    </row>
    <row r="3" spans="2:9" ht="15" thickBot="1" x14ac:dyDescent="0.25">
      <c r="F3" s="3"/>
      <c r="G3" s="23"/>
      <c r="H3" s="22"/>
      <c r="I3" s="23"/>
    </row>
    <row r="4" spans="2:9" ht="48" customHeight="1" x14ac:dyDescent="0.2">
      <c r="B4" s="32" t="s">
        <v>0</v>
      </c>
      <c r="C4" s="33" t="s">
        <v>1</v>
      </c>
      <c r="D4" s="34" t="s">
        <v>2</v>
      </c>
      <c r="E4" s="35" t="s">
        <v>3</v>
      </c>
      <c r="F4" s="36" t="s">
        <v>47</v>
      </c>
      <c r="G4" s="35" t="s">
        <v>48</v>
      </c>
      <c r="H4" s="36" t="s">
        <v>4</v>
      </c>
      <c r="I4" s="39" t="s">
        <v>5</v>
      </c>
    </row>
    <row r="5" spans="2:9" s="5" customFormat="1" ht="15" x14ac:dyDescent="0.25">
      <c r="B5" s="37">
        <v>1</v>
      </c>
      <c r="C5" s="30" t="s">
        <v>102</v>
      </c>
      <c r="D5" s="29"/>
      <c r="E5" s="57"/>
      <c r="F5" s="40"/>
      <c r="G5" s="40">
        <f>+SUM(G6:G8)</f>
        <v>0</v>
      </c>
      <c r="H5" s="41"/>
      <c r="I5" s="42">
        <f>+SUM(I6:I8)</f>
        <v>0</v>
      </c>
    </row>
    <row r="6" spans="2:9" s="5" customFormat="1" ht="15" x14ac:dyDescent="0.25">
      <c r="B6" s="67" t="s">
        <v>98</v>
      </c>
      <c r="C6" s="65" t="s">
        <v>103</v>
      </c>
      <c r="D6" s="70" t="s">
        <v>105</v>
      </c>
      <c r="E6" s="71">
        <v>1</v>
      </c>
      <c r="F6" s="6"/>
      <c r="G6" s="46">
        <f t="shared" ref="G6:G7" si="0">+F6*E6</f>
        <v>0</v>
      </c>
      <c r="H6" s="47"/>
      <c r="I6" s="48">
        <f t="shared" ref="I6:I7" si="1">+H6*E6</f>
        <v>0</v>
      </c>
    </row>
    <row r="7" spans="2:9" s="5" customFormat="1" ht="24" x14ac:dyDescent="0.25">
      <c r="B7" s="67" t="s">
        <v>104</v>
      </c>
      <c r="C7" s="66" t="s">
        <v>100</v>
      </c>
      <c r="D7" s="70" t="s">
        <v>6</v>
      </c>
      <c r="E7" s="71">
        <f>+SUM(E11:E15)</f>
        <v>31600</v>
      </c>
      <c r="F7" s="6"/>
      <c r="G7" s="46">
        <f t="shared" si="0"/>
        <v>0</v>
      </c>
      <c r="H7" s="47"/>
      <c r="I7" s="48">
        <f t="shared" si="1"/>
        <v>0</v>
      </c>
    </row>
    <row r="8" spans="2:9" s="5" customFormat="1" ht="25.5" customHeight="1" x14ac:dyDescent="0.2">
      <c r="B8" s="67">
        <v>1.3</v>
      </c>
      <c r="C8" s="66" t="s">
        <v>145</v>
      </c>
      <c r="D8" s="82" t="s">
        <v>144</v>
      </c>
      <c r="E8" s="71">
        <v>72</v>
      </c>
      <c r="F8" s="6"/>
      <c r="G8" s="46">
        <f t="shared" ref="G8" si="2">+F8*E8</f>
        <v>0</v>
      </c>
      <c r="H8" s="47"/>
      <c r="I8" s="48">
        <f t="shared" ref="I8" si="3">+H8*E8</f>
        <v>0</v>
      </c>
    </row>
    <row r="9" spans="2:9" s="5" customFormat="1" ht="15" x14ac:dyDescent="0.25">
      <c r="B9" s="37">
        <v>2</v>
      </c>
      <c r="C9" s="30" t="s">
        <v>49</v>
      </c>
      <c r="D9" s="72"/>
      <c r="E9" s="73"/>
      <c r="F9" s="40"/>
      <c r="G9" s="40">
        <f>+G27+G23+G10+G16+G19+G31</f>
        <v>0</v>
      </c>
      <c r="H9" s="41"/>
      <c r="I9" s="42">
        <f>+I27+I23+I10+I16+I19+I31</f>
        <v>0</v>
      </c>
    </row>
    <row r="10" spans="2:9" s="5" customFormat="1" ht="15" x14ac:dyDescent="0.25">
      <c r="B10" s="38" t="s">
        <v>132</v>
      </c>
      <c r="C10" s="31" t="s">
        <v>50</v>
      </c>
      <c r="D10" s="74"/>
      <c r="E10" s="75"/>
      <c r="F10" s="43"/>
      <c r="G10" s="43">
        <f>SUM(G11:G15)</f>
        <v>0</v>
      </c>
      <c r="H10" s="44"/>
      <c r="I10" s="45">
        <f>SUM(I11:I15)</f>
        <v>0</v>
      </c>
    </row>
    <row r="11" spans="2:9" s="5" customFormat="1" ht="15" x14ac:dyDescent="0.25">
      <c r="B11" s="67" t="s">
        <v>34</v>
      </c>
      <c r="C11" s="65" t="s">
        <v>53</v>
      </c>
      <c r="D11" s="70" t="s">
        <v>6</v>
      </c>
      <c r="E11" s="71">
        <f>SUM(E17:E18)</f>
        <v>450</v>
      </c>
      <c r="F11" s="6"/>
      <c r="G11" s="46">
        <f t="shared" ref="G11:G14" si="4">+F11*E11</f>
        <v>0</v>
      </c>
      <c r="H11" s="47"/>
      <c r="I11" s="48">
        <f t="shared" ref="I11:I14" si="5">+H11*E11</f>
        <v>0</v>
      </c>
    </row>
    <row r="12" spans="2:9" s="5" customFormat="1" ht="15" x14ac:dyDescent="0.25">
      <c r="B12" s="67" t="s">
        <v>35</v>
      </c>
      <c r="C12" s="65" t="s">
        <v>51</v>
      </c>
      <c r="D12" s="70" t="s">
        <v>6</v>
      </c>
      <c r="E12" s="71">
        <f>SUM(E20:E22)</f>
        <v>29250</v>
      </c>
      <c r="F12" s="6"/>
      <c r="G12" s="46">
        <f t="shared" si="4"/>
        <v>0</v>
      </c>
      <c r="H12" s="47"/>
      <c r="I12" s="48">
        <f t="shared" si="5"/>
        <v>0</v>
      </c>
    </row>
    <row r="13" spans="2:9" s="5" customFormat="1" ht="15" x14ac:dyDescent="0.25">
      <c r="B13" s="67" t="s">
        <v>36</v>
      </c>
      <c r="C13" s="65" t="s">
        <v>52</v>
      </c>
      <c r="D13" s="70" t="s">
        <v>6</v>
      </c>
      <c r="E13" s="71">
        <f>SUM(E24:E26)</f>
        <v>950</v>
      </c>
      <c r="F13" s="6"/>
      <c r="G13" s="46">
        <f t="shared" si="4"/>
        <v>0</v>
      </c>
      <c r="H13" s="47"/>
      <c r="I13" s="48">
        <f t="shared" si="5"/>
        <v>0</v>
      </c>
    </row>
    <row r="14" spans="2:9" s="5" customFormat="1" ht="15" x14ac:dyDescent="0.25">
      <c r="B14" s="67" t="s">
        <v>71</v>
      </c>
      <c r="C14" s="65" t="s">
        <v>54</v>
      </c>
      <c r="D14" s="70" t="s">
        <v>6</v>
      </c>
      <c r="E14" s="71">
        <f>SUM(E28:E30)</f>
        <v>750</v>
      </c>
      <c r="F14" s="6"/>
      <c r="G14" s="46">
        <f t="shared" si="4"/>
        <v>0</v>
      </c>
      <c r="H14" s="47"/>
      <c r="I14" s="48">
        <f t="shared" si="5"/>
        <v>0</v>
      </c>
    </row>
    <row r="15" spans="2:9" s="5" customFormat="1" ht="15" x14ac:dyDescent="0.25">
      <c r="B15" s="67" t="s">
        <v>115</v>
      </c>
      <c r="C15" s="65" t="s">
        <v>116</v>
      </c>
      <c r="D15" s="70" t="s">
        <v>6</v>
      </c>
      <c r="E15" s="71">
        <f>+SUM(E32:E34)</f>
        <v>200</v>
      </c>
      <c r="F15" s="6"/>
      <c r="G15" s="46">
        <f t="shared" ref="G15" si="6">+F15*E15</f>
        <v>0</v>
      </c>
      <c r="H15" s="47"/>
      <c r="I15" s="48">
        <f t="shared" ref="I15" si="7">+H15*E15</f>
        <v>0</v>
      </c>
    </row>
    <row r="16" spans="2:9" s="5" customFormat="1" ht="15" x14ac:dyDescent="0.25">
      <c r="B16" s="38" t="s">
        <v>131</v>
      </c>
      <c r="C16" s="31" t="s">
        <v>56</v>
      </c>
      <c r="D16" s="74"/>
      <c r="E16" s="75"/>
      <c r="F16" s="43"/>
      <c r="G16" s="43">
        <f>SUM(G17:G18)</f>
        <v>0</v>
      </c>
      <c r="H16" s="44"/>
      <c r="I16" s="45">
        <f>SUM(I17:I18)</f>
        <v>0</v>
      </c>
    </row>
    <row r="17" spans="2:13" s="5" customFormat="1" ht="15" x14ac:dyDescent="0.25">
      <c r="B17" s="67" t="s">
        <v>37</v>
      </c>
      <c r="C17" s="65" t="s">
        <v>22</v>
      </c>
      <c r="D17" s="70" t="s">
        <v>6</v>
      </c>
      <c r="E17" s="71">
        <v>250</v>
      </c>
      <c r="F17" s="6"/>
      <c r="G17" s="46">
        <f>+F17*E17</f>
        <v>0</v>
      </c>
      <c r="H17" s="47"/>
      <c r="I17" s="48">
        <f>+H17*E17</f>
        <v>0</v>
      </c>
    </row>
    <row r="18" spans="2:13" s="5" customFormat="1" ht="15" x14ac:dyDescent="0.25">
      <c r="B18" s="67" t="s">
        <v>38</v>
      </c>
      <c r="C18" s="65" t="s">
        <v>23</v>
      </c>
      <c r="D18" s="70" t="s">
        <v>6</v>
      </c>
      <c r="E18" s="71">
        <v>200</v>
      </c>
      <c r="F18" s="6"/>
      <c r="G18" s="46">
        <f t="shared" ref="G18" si="8">+F18*E18</f>
        <v>0</v>
      </c>
      <c r="H18" s="47"/>
      <c r="I18" s="48">
        <f t="shared" ref="I18" si="9">+H18*E18</f>
        <v>0</v>
      </c>
    </row>
    <row r="19" spans="2:13" s="5" customFormat="1" ht="15" x14ac:dyDescent="0.25">
      <c r="B19" s="38" t="s">
        <v>118</v>
      </c>
      <c r="C19" s="31" t="s">
        <v>55</v>
      </c>
      <c r="D19" s="76"/>
      <c r="E19" s="75"/>
      <c r="F19" s="43"/>
      <c r="G19" s="43">
        <f>SUM(G20:G22)</f>
        <v>0</v>
      </c>
      <c r="H19" s="44"/>
      <c r="I19" s="45">
        <f>SUM(I20:I22)</f>
        <v>0</v>
      </c>
    </row>
    <row r="20" spans="2:13" s="5" customFormat="1" ht="15" x14ac:dyDescent="0.25">
      <c r="B20" s="67" t="s">
        <v>39</v>
      </c>
      <c r="C20" s="65" t="s">
        <v>22</v>
      </c>
      <c r="D20" s="70" t="s">
        <v>6</v>
      </c>
      <c r="E20" s="71">
        <v>21900</v>
      </c>
      <c r="F20" s="6"/>
      <c r="G20" s="46">
        <f>+F20*E20</f>
        <v>0</v>
      </c>
      <c r="H20" s="47"/>
      <c r="I20" s="48">
        <f t="shared" ref="I20:I22" si="10">+H20*E20</f>
        <v>0</v>
      </c>
      <c r="M20" s="58"/>
    </row>
    <row r="21" spans="2:13" s="5" customFormat="1" ht="15" x14ac:dyDescent="0.25">
      <c r="B21" s="67" t="s">
        <v>40</v>
      </c>
      <c r="C21" s="65" t="s">
        <v>23</v>
      </c>
      <c r="D21" s="70" t="s">
        <v>6</v>
      </c>
      <c r="E21" s="71">
        <v>6400</v>
      </c>
      <c r="F21" s="6"/>
      <c r="G21" s="46">
        <f t="shared" ref="G21:G22" si="11">+F21*E21</f>
        <v>0</v>
      </c>
      <c r="H21" s="47"/>
      <c r="I21" s="48">
        <f t="shared" si="10"/>
        <v>0</v>
      </c>
      <c r="M21" s="58"/>
    </row>
    <row r="22" spans="2:13" s="5" customFormat="1" ht="15" x14ac:dyDescent="0.25">
      <c r="B22" s="67" t="s">
        <v>72</v>
      </c>
      <c r="C22" s="65" t="s">
        <v>24</v>
      </c>
      <c r="D22" s="70" t="s">
        <v>6</v>
      </c>
      <c r="E22" s="71">
        <v>950</v>
      </c>
      <c r="F22" s="6"/>
      <c r="G22" s="46">
        <f t="shared" si="11"/>
        <v>0</v>
      </c>
      <c r="H22" s="47"/>
      <c r="I22" s="48">
        <f t="shared" si="10"/>
        <v>0</v>
      </c>
      <c r="M22" s="58"/>
    </row>
    <row r="23" spans="2:13" s="5" customFormat="1" ht="15" x14ac:dyDescent="0.25">
      <c r="B23" s="38" t="s">
        <v>119</v>
      </c>
      <c r="C23" s="31" t="s">
        <v>57</v>
      </c>
      <c r="D23" s="74"/>
      <c r="E23" s="75"/>
      <c r="F23" s="43"/>
      <c r="G23" s="43">
        <f>SUM(G24:G26)</f>
        <v>0</v>
      </c>
      <c r="H23" s="44"/>
      <c r="I23" s="45">
        <f>SUM(I24:I26)</f>
        <v>0</v>
      </c>
    </row>
    <row r="24" spans="2:13" s="5" customFormat="1" ht="15" x14ac:dyDescent="0.25">
      <c r="B24" s="67" t="s">
        <v>41</v>
      </c>
      <c r="C24" s="65" t="s">
        <v>22</v>
      </c>
      <c r="D24" s="70" t="s">
        <v>6</v>
      </c>
      <c r="E24" s="71">
        <v>350</v>
      </c>
      <c r="F24" s="6"/>
      <c r="G24" s="46">
        <f>+F24*E24</f>
        <v>0</v>
      </c>
      <c r="H24" s="47"/>
      <c r="I24" s="48">
        <f>+H24*E24</f>
        <v>0</v>
      </c>
    </row>
    <row r="25" spans="2:13" s="5" customFormat="1" ht="15" x14ac:dyDescent="0.25">
      <c r="B25" s="67" t="s">
        <v>73</v>
      </c>
      <c r="C25" s="65" t="s">
        <v>23</v>
      </c>
      <c r="D25" s="70" t="s">
        <v>6</v>
      </c>
      <c r="E25" s="71">
        <v>550</v>
      </c>
      <c r="F25" s="6"/>
      <c r="G25" s="46">
        <f t="shared" ref="G25:G26" si="12">+F25*E25</f>
        <v>0</v>
      </c>
      <c r="H25" s="47"/>
      <c r="I25" s="48">
        <f t="shared" ref="I25:I79" si="13">+H25*E25</f>
        <v>0</v>
      </c>
    </row>
    <row r="26" spans="2:13" s="5" customFormat="1" ht="15" x14ac:dyDescent="0.25">
      <c r="B26" s="67" t="s">
        <v>74</v>
      </c>
      <c r="C26" s="65" t="s">
        <v>24</v>
      </c>
      <c r="D26" s="70" t="s">
        <v>6</v>
      </c>
      <c r="E26" s="71">
        <v>50</v>
      </c>
      <c r="F26" s="6"/>
      <c r="G26" s="46">
        <f t="shared" si="12"/>
        <v>0</v>
      </c>
      <c r="H26" s="47"/>
      <c r="I26" s="48">
        <f t="shared" si="13"/>
        <v>0</v>
      </c>
    </row>
    <row r="27" spans="2:13" s="5" customFormat="1" ht="15" x14ac:dyDescent="0.25">
      <c r="B27" s="38" t="s">
        <v>120</v>
      </c>
      <c r="C27" s="31" t="s">
        <v>58</v>
      </c>
      <c r="D27" s="76"/>
      <c r="E27" s="75"/>
      <c r="F27" s="43"/>
      <c r="G27" s="43">
        <f>SUM(G28:G30)</f>
        <v>0</v>
      </c>
      <c r="H27" s="44"/>
      <c r="I27" s="45">
        <f>SUM(I28:I30)</f>
        <v>0</v>
      </c>
    </row>
    <row r="28" spans="2:13" s="5" customFormat="1" ht="15" x14ac:dyDescent="0.25">
      <c r="B28" s="67" t="s">
        <v>75</v>
      </c>
      <c r="C28" s="65" t="s">
        <v>22</v>
      </c>
      <c r="D28" s="70" t="s">
        <v>6</v>
      </c>
      <c r="E28" s="71">
        <v>200</v>
      </c>
      <c r="F28" s="6"/>
      <c r="G28" s="46">
        <f>+F28*E28</f>
        <v>0</v>
      </c>
      <c r="H28" s="47"/>
      <c r="I28" s="48">
        <f t="shared" si="13"/>
        <v>0</v>
      </c>
    </row>
    <row r="29" spans="2:13" s="5" customFormat="1" ht="15" x14ac:dyDescent="0.25">
      <c r="B29" s="67" t="s">
        <v>76</v>
      </c>
      <c r="C29" s="65" t="s">
        <v>23</v>
      </c>
      <c r="D29" s="70" t="s">
        <v>6</v>
      </c>
      <c r="E29" s="71">
        <v>350</v>
      </c>
      <c r="F29" s="6"/>
      <c r="G29" s="46">
        <f t="shared" ref="G29:G30" si="14">+F29*E29</f>
        <v>0</v>
      </c>
      <c r="H29" s="47"/>
      <c r="I29" s="48">
        <f t="shared" si="13"/>
        <v>0</v>
      </c>
    </row>
    <row r="30" spans="2:13" s="5" customFormat="1" ht="15" x14ac:dyDescent="0.25">
      <c r="B30" s="67" t="s">
        <v>77</v>
      </c>
      <c r="C30" s="65" t="s">
        <v>24</v>
      </c>
      <c r="D30" s="70" t="s">
        <v>6</v>
      </c>
      <c r="E30" s="71">
        <v>200</v>
      </c>
      <c r="F30" s="6"/>
      <c r="G30" s="46">
        <f t="shared" si="14"/>
        <v>0</v>
      </c>
      <c r="H30" s="47"/>
      <c r="I30" s="48">
        <f t="shared" si="13"/>
        <v>0</v>
      </c>
    </row>
    <row r="31" spans="2:13" s="5" customFormat="1" ht="15" x14ac:dyDescent="0.25">
      <c r="B31" s="38" t="s">
        <v>117</v>
      </c>
      <c r="C31" s="31" t="s">
        <v>121</v>
      </c>
      <c r="D31" s="76"/>
      <c r="E31" s="75"/>
      <c r="F31" s="43"/>
      <c r="G31" s="43">
        <f>SUM(G32:G34)</f>
        <v>0</v>
      </c>
      <c r="H31" s="44"/>
      <c r="I31" s="45">
        <f>SUM(I32:I34)</f>
        <v>0</v>
      </c>
    </row>
    <row r="32" spans="2:13" s="5" customFormat="1" ht="15" x14ac:dyDescent="0.25">
      <c r="B32" s="67" t="s">
        <v>75</v>
      </c>
      <c r="C32" s="65" t="s">
        <v>23</v>
      </c>
      <c r="D32" s="70" t="s">
        <v>6</v>
      </c>
      <c r="E32" s="71">
        <v>20</v>
      </c>
      <c r="F32" s="6"/>
      <c r="G32" s="46">
        <f>+F32*E32</f>
        <v>0</v>
      </c>
      <c r="H32" s="47"/>
      <c r="I32" s="48">
        <f t="shared" ref="I32:I34" si="15">+H32*E32</f>
        <v>0</v>
      </c>
    </row>
    <row r="33" spans="2:9" s="5" customFormat="1" ht="15" x14ac:dyDescent="0.25">
      <c r="B33" s="67" t="s">
        <v>76</v>
      </c>
      <c r="C33" s="65" t="s">
        <v>24</v>
      </c>
      <c r="D33" s="70" t="s">
        <v>6</v>
      </c>
      <c r="E33" s="71">
        <v>50</v>
      </c>
      <c r="F33" s="6"/>
      <c r="G33" s="46">
        <f t="shared" ref="G33:G34" si="16">+F33*E33</f>
        <v>0</v>
      </c>
      <c r="H33" s="47"/>
      <c r="I33" s="48">
        <f t="shared" si="15"/>
        <v>0</v>
      </c>
    </row>
    <row r="34" spans="2:9" s="5" customFormat="1" ht="15" x14ac:dyDescent="0.25">
      <c r="B34" s="67" t="s">
        <v>77</v>
      </c>
      <c r="C34" s="65" t="s">
        <v>122</v>
      </c>
      <c r="D34" s="70" t="s">
        <v>6</v>
      </c>
      <c r="E34" s="71">
        <v>130</v>
      </c>
      <c r="F34" s="6"/>
      <c r="G34" s="46">
        <f t="shared" si="16"/>
        <v>0</v>
      </c>
      <c r="H34" s="47"/>
      <c r="I34" s="48">
        <f t="shared" si="15"/>
        <v>0</v>
      </c>
    </row>
    <row r="35" spans="2:9" s="5" customFormat="1" ht="15" x14ac:dyDescent="0.25">
      <c r="B35" s="37">
        <v>3</v>
      </c>
      <c r="C35" s="30" t="s">
        <v>59</v>
      </c>
      <c r="D35" s="77"/>
      <c r="E35" s="73"/>
      <c r="F35" s="40"/>
      <c r="G35" s="40">
        <f>+G36+G41+G45+G48</f>
        <v>0</v>
      </c>
      <c r="H35" s="41"/>
      <c r="I35" s="42">
        <f>+I36+I41+I45+I48</f>
        <v>0</v>
      </c>
    </row>
    <row r="36" spans="2:9" s="5" customFormat="1" ht="15" x14ac:dyDescent="0.25">
      <c r="B36" s="38" t="s">
        <v>133</v>
      </c>
      <c r="C36" s="31" t="s">
        <v>25</v>
      </c>
      <c r="D36" s="76"/>
      <c r="E36" s="75"/>
      <c r="F36" s="43"/>
      <c r="G36" s="43">
        <f>SUM(G37:G40)</f>
        <v>0</v>
      </c>
      <c r="H36" s="44"/>
      <c r="I36" s="45">
        <f>SUM(I37:I40)</f>
        <v>0</v>
      </c>
    </row>
    <row r="37" spans="2:9" s="5" customFormat="1" ht="15" x14ac:dyDescent="0.25">
      <c r="B37" s="67" t="s">
        <v>42</v>
      </c>
      <c r="C37" s="65" t="s">
        <v>22</v>
      </c>
      <c r="D37" s="70" t="s">
        <v>32</v>
      </c>
      <c r="E37" s="71">
        <v>250</v>
      </c>
      <c r="F37" s="6"/>
      <c r="G37" s="46">
        <f>+F37*E37</f>
        <v>0</v>
      </c>
      <c r="H37" s="47"/>
      <c r="I37" s="48">
        <f t="shared" si="13"/>
        <v>0</v>
      </c>
    </row>
    <row r="38" spans="2:9" s="5" customFormat="1" ht="15" x14ac:dyDescent="0.25">
      <c r="B38" s="67" t="s">
        <v>43</v>
      </c>
      <c r="C38" s="65" t="s">
        <v>23</v>
      </c>
      <c r="D38" s="70" t="s">
        <v>32</v>
      </c>
      <c r="E38" s="71">
        <v>120</v>
      </c>
      <c r="F38" s="6"/>
      <c r="G38" s="46">
        <f>+F38*E38</f>
        <v>0</v>
      </c>
      <c r="H38" s="47"/>
      <c r="I38" s="48">
        <f t="shared" si="13"/>
        <v>0</v>
      </c>
    </row>
    <row r="39" spans="2:9" s="5" customFormat="1" ht="15" x14ac:dyDescent="0.25">
      <c r="B39" s="67" t="s">
        <v>44</v>
      </c>
      <c r="C39" s="65" t="s">
        <v>24</v>
      </c>
      <c r="D39" s="70" t="s">
        <v>32</v>
      </c>
      <c r="E39" s="71">
        <v>12</v>
      </c>
      <c r="F39" s="6"/>
      <c r="G39" s="46">
        <f>+F39*E39</f>
        <v>0</v>
      </c>
      <c r="H39" s="47"/>
      <c r="I39" s="48">
        <f t="shared" ref="I39" si="17">+H39*E39</f>
        <v>0</v>
      </c>
    </row>
    <row r="40" spans="2:9" s="5" customFormat="1" ht="15" x14ac:dyDescent="0.25">
      <c r="B40" s="67" t="s">
        <v>123</v>
      </c>
      <c r="C40" s="65" t="s">
        <v>122</v>
      </c>
      <c r="D40" s="70" t="s">
        <v>32</v>
      </c>
      <c r="E40" s="71">
        <v>1</v>
      </c>
      <c r="F40" s="6"/>
      <c r="G40" s="46">
        <f>+F40*E40</f>
        <v>0</v>
      </c>
      <c r="H40" s="47"/>
      <c r="I40" s="48">
        <f t="shared" si="13"/>
        <v>0</v>
      </c>
    </row>
    <row r="41" spans="2:9" s="5" customFormat="1" ht="15" x14ac:dyDescent="0.25">
      <c r="B41" s="38" t="s">
        <v>134</v>
      </c>
      <c r="C41" s="31" t="s">
        <v>26</v>
      </c>
      <c r="D41" s="76"/>
      <c r="E41" s="75"/>
      <c r="F41" s="43"/>
      <c r="G41" s="43">
        <f>SUM(G42:G44)</f>
        <v>0</v>
      </c>
      <c r="H41" s="44"/>
      <c r="I41" s="45">
        <f>SUM(I42:I44)</f>
        <v>0</v>
      </c>
    </row>
    <row r="42" spans="2:9" s="5" customFormat="1" ht="15" x14ac:dyDescent="0.25">
      <c r="B42" s="67" t="s">
        <v>45</v>
      </c>
      <c r="C42" s="65" t="s">
        <v>22</v>
      </c>
      <c r="D42" s="70" t="s">
        <v>32</v>
      </c>
      <c r="E42" s="71">
        <v>5</v>
      </c>
      <c r="F42" s="6"/>
      <c r="G42" s="46">
        <f>+F42*E42</f>
        <v>0</v>
      </c>
      <c r="H42" s="47"/>
      <c r="I42" s="48">
        <f t="shared" si="13"/>
        <v>0</v>
      </c>
    </row>
    <row r="43" spans="2:9" s="5" customFormat="1" ht="15" x14ac:dyDescent="0.25">
      <c r="B43" s="67" t="s">
        <v>46</v>
      </c>
      <c r="C43" s="65" t="s">
        <v>23</v>
      </c>
      <c r="D43" s="70" t="s">
        <v>32</v>
      </c>
      <c r="E43" s="71">
        <v>15</v>
      </c>
      <c r="F43" s="6"/>
      <c r="G43" s="46">
        <f>+F43*E43</f>
        <v>0</v>
      </c>
      <c r="H43" s="47"/>
      <c r="I43" s="48">
        <f t="shared" si="13"/>
        <v>0</v>
      </c>
    </row>
    <row r="44" spans="2:9" s="5" customFormat="1" ht="15" x14ac:dyDescent="0.25">
      <c r="B44" s="67" t="s">
        <v>114</v>
      </c>
      <c r="C44" s="65" t="s">
        <v>113</v>
      </c>
      <c r="D44" s="70" t="s">
        <v>32</v>
      </c>
      <c r="E44" s="71">
        <v>2</v>
      </c>
      <c r="F44" s="6"/>
      <c r="G44" s="46">
        <f>+F44*E44</f>
        <v>0</v>
      </c>
      <c r="H44" s="47"/>
      <c r="I44" s="48">
        <f t="shared" ref="I44" si="18">+H44*E44</f>
        <v>0</v>
      </c>
    </row>
    <row r="45" spans="2:9" s="5" customFormat="1" ht="15" x14ac:dyDescent="0.25">
      <c r="B45" s="38" t="s">
        <v>135</v>
      </c>
      <c r="C45" s="31" t="s">
        <v>27</v>
      </c>
      <c r="D45" s="76"/>
      <c r="E45" s="75"/>
      <c r="F45" s="43"/>
      <c r="G45" s="43">
        <f t="shared" ref="G45:I45" si="19">SUM(G46:G47)</f>
        <v>0</v>
      </c>
      <c r="H45" s="44"/>
      <c r="I45" s="45">
        <f t="shared" si="19"/>
        <v>0</v>
      </c>
    </row>
    <row r="46" spans="2:9" s="5" customFormat="1" ht="15" x14ac:dyDescent="0.25">
      <c r="B46" s="67" t="s">
        <v>78</v>
      </c>
      <c r="C46" s="65" t="s">
        <v>22</v>
      </c>
      <c r="D46" s="70" t="s">
        <v>32</v>
      </c>
      <c r="E46" s="71">
        <v>105</v>
      </c>
      <c r="F46" s="6"/>
      <c r="G46" s="46">
        <f t="shared" ref="G46:G49" si="20">+F46*E46</f>
        <v>0</v>
      </c>
      <c r="H46" s="47"/>
      <c r="I46" s="48">
        <f t="shared" si="13"/>
        <v>0</v>
      </c>
    </row>
    <row r="47" spans="2:9" s="5" customFormat="1" ht="15" x14ac:dyDescent="0.25">
      <c r="B47" s="67" t="s">
        <v>79</v>
      </c>
      <c r="C47" s="65" t="s">
        <v>23</v>
      </c>
      <c r="D47" s="70" t="s">
        <v>32</v>
      </c>
      <c r="E47" s="71">
        <v>5</v>
      </c>
      <c r="F47" s="6"/>
      <c r="G47" s="46">
        <f t="shared" si="20"/>
        <v>0</v>
      </c>
      <c r="H47" s="47"/>
      <c r="I47" s="48">
        <f t="shared" si="13"/>
        <v>0</v>
      </c>
    </row>
    <row r="48" spans="2:9" s="5" customFormat="1" ht="15" x14ac:dyDescent="0.25">
      <c r="B48" s="38" t="s">
        <v>136</v>
      </c>
      <c r="C48" s="31" t="s">
        <v>28</v>
      </c>
      <c r="D48" s="76"/>
      <c r="E48" s="75"/>
      <c r="F48" s="43"/>
      <c r="G48" s="43">
        <f>+G49</f>
        <v>0</v>
      </c>
      <c r="H48" s="44"/>
      <c r="I48" s="45">
        <f>+I49</f>
        <v>0</v>
      </c>
    </row>
    <row r="49" spans="2:9" s="5" customFormat="1" ht="15" x14ac:dyDescent="0.25">
      <c r="B49" s="67" t="s">
        <v>80</v>
      </c>
      <c r="C49" s="65" t="s">
        <v>111</v>
      </c>
      <c r="D49" s="70" t="s">
        <v>33</v>
      </c>
      <c r="E49" s="71">
        <v>20</v>
      </c>
      <c r="F49" s="6"/>
      <c r="G49" s="46">
        <f t="shared" si="20"/>
        <v>0</v>
      </c>
      <c r="H49" s="47"/>
      <c r="I49" s="48">
        <f t="shared" si="13"/>
        <v>0</v>
      </c>
    </row>
    <row r="50" spans="2:9" s="5" customFormat="1" ht="15" x14ac:dyDescent="0.25">
      <c r="B50" s="38" t="s">
        <v>146</v>
      </c>
      <c r="C50" s="31" t="s">
        <v>148</v>
      </c>
      <c r="D50" s="76"/>
      <c r="E50" s="75"/>
      <c r="F50" s="43"/>
      <c r="G50" s="43">
        <f>SUM(G51:G54)</f>
        <v>0</v>
      </c>
      <c r="H50" s="44"/>
      <c r="I50" s="45">
        <f>SUM(I51:I54)</f>
        <v>0</v>
      </c>
    </row>
    <row r="51" spans="2:9" s="5" customFormat="1" ht="15" x14ac:dyDescent="0.25">
      <c r="B51" s="67" t="s">
        <v>147</v>
      </c>
      <c r="C51" s="65" t="s">
        <v>152</v>
      </c>
      <c r="D51" s="70" t="s">
        <v>33</v>
      </c>
      <c r="E51" s="71">
        <v>2</v>
      </c>
      <c r="F51" s="6"/>
      <c r="G51" s="46">
        <f t="shared" ref="G51" si="21">+F51*E51</f>
        <v>0</v>
      </c>
      <c r="H51" s="47"/>
      <c r="I51" s="48">
        <f t="shared" ref="I51" si="22">+H51*E51</f>
        <v>0</v>
      </c>
    </row>
    <row r="52" spans="2:9" s="5" customFormat="1" ht="15" x14ac:dyDescent="0.25">
      <c r="B52" s="67" t="s">
        <v>149</v>
      </c>
      <c r="C52" s="65" t="s">
        <v>153</v>
      </c>
      <c r="D52" s="70" t="s">
        <v>33</v>
      </c>
      <c r="E52" s="71">
        <v>3</v>
      </c>
      <c r="F52" s="6"/>
      <c r="G52" s="46">
        <f t="shared" ref="G52:G54" si="23">+F52*E52</f>
        <v>0</v>
      </c>
      <c r="H52" s="47"/>
      <c r="I52" s="48">
        <f t="shared" ref="I52:I54" si="24">+H52*E52</f>
        <v>0</v>
      </c>
    </row>
    <row r="53" spans="2:9" s="5" customFormat="1" ht="15" x14ac:dyDescent="0.25">
      <c r="B53" s="67" t="s">
        <v>150</v>
      </c>
      <c r="C53" s="65" t="s">
        <v>154</v>
      </c>
      <c r="D53" s="70" t="s">
        <v>33</v>
      </c>
      <c r="E53" s="71">
        <v>3</v>
      </c>
      <c r="F53" s="6"/>
      <c r="G53" s="46">
        <f t="shared" si="23"/>
        <v>0</v>
      </c>
      <c r="H53" s="47"/>
      <c r="I53" s="48">
        <f t="shared" si="24"/>
        <v>0</v>
      </c>
    </row>
    <row r="54" spans="2:9" s="5" customFormat="1" ht="15" x14ac:dyDescent="0.25">
      <c r="B54" s="67" t="s">
        <v>151</v>
      </c>
      <c r="C54" s="65" t="s">
        <v>155</v>
      </c>
      <c r="D54" s="70" t="s">
        <v>33</v>
      </c>
      <c r="E54" s="71">
        <v>1</v>
      </c>
      <c r="F54" s="6"/>
      <c r="G54" s="46">
        <f t="shared" si="23"/>
        <v>0</v>
      </c>
      <c r="H54" s="47"/>
      <c r="I54" s="48">
        <f t="shared" si="24"/>
        <v>0</v>
      </c>
    </row>
    <row r="55" spans="2:9" s="5" customFormat="1" ht="16.5" customHeight="1" x14ac:dyDescent="0.25">
      <c r="B55" s="37">
        <v>4</v>
      </c>
      <c r="C55" s="30" t="s">
        <v>29</v>
      </c>
      <c r="D55" s="77"/>
      <c r="E55" s="73"/>
      <c r="F55" s="40"/>
      <c r="G55" s="40">
        <f>+G63+G56</f>
        <v>0</v>
      </c>
      <c r="H55" s="41"/>
      <c r="I55" s="42">
        <f>+I63+I56</f>
        <v>0</v>
      </c>
    </row>
    <row r="56" spans="2:9" s="5" customFormat="1" ht="15" x14ac:dyDescent="0.25">
      <c r="B56" s="38" t="s">
        <v>137</v>
      </c>
      <c r="C56" s="31" t="s">
        <v>66</v>
      </c>
      <c r="D56" s="76"/>
      <c r="E56" s="75"/>
      <c r="F56" s="43"/>
      <c r="G56" s="43">
        <f>SUM(G57:G62)</f>
        <v>0</v>
      </c>
      <c r="H56" s="44"/>
      <c r="I56" s="45">
        <f>SUM(I57:I62)</f>
        <v>0</v>
      </c>
    </row>
    <row r="57" spans="2:9" s="5" customFormat="1" ht="15" x14ac:dyDescent="0.25">
      <c r="B57" s="67" t="s">
        <v>81</v>
      </c>
      <c r="C57" s="65" t="s">
        <v>60</v>
      </c>
      <c r="D57" s="70" t="s">
        <v>6</v>
      </c>
      <c r="E57" s="71">
        <v>9900</v>
      </c>
      <c r="F57" s="6"/>
      <c r="G57" s="46">
        <f>+F57*E57</f>
        <v>0</v>
      </c>
      <c r="H57" s="47"/>
      <c r="I57" s="48">
        <f t="shared" ref="I57:I62" si="25">+H57*E57</f>
        <v>0</v>
      </c>
    </row>
    <row r="58" spans="2:9" s="5" customFormat="1" ht="15" x14ac:dyDescent="0.25">
      <c r="B58" s="67" t="s">
        <v>82</v>
      </c>
      <c r="C58" s="65" t="s">
        <v>61</v>
      </c>
      <c r="D58" s="70" t="s">
        <v>6</v>
      </c>
      <c r="E58" s="71">
        <v>21950</v>
      </c>
      <c r="F58" s="6"/>
      <c r="G58" s="46">
        <f t="shared" ref="G58:G62" si="26">+F58*E58</f>
        <v>0</v>
      </c>
      <c r="H58" s="47"/>
      <c r="I58" s="48">
        <f t="shared" si="25"/>
        <v>0</v>
      </c>
    </row>
    <row r="59" spans="2:9" s="5" customFormat="1" ht="15" x14ac:dyDescent="0.25">
      <c r="B59" s="67" t="s">
        <v>86</v>
      </c>
      <c r="C59" s="65" t="s">
        <v>62</v>
      </c>
      <c r="D59" s="70" t="s">
        <v>6</v>
      </c>
      <c r="E59" s="71">
        <v>2300</v>
      </c>
      <c r="F59" s="6"/>
      <c r="G59" s="46">
        <f t="shared" si="26"/>
        <v>0</v>
      </c>
      <c r="H59" s="47"/>
      <c r="I59" s="48">
        <f t="shared" si="25"/>
        <v>0</v>
      </c>
    </row>
    <row r="60" spans="2:9" s="5" customFormat="1" ht="15" x14ac:dyDescent="0.25">
      <c r="B60" s="67" t="s">
        <v>83</v>
      </c>
      <c r="C60" s="65" t="s">
        <v>63</v>
      </c>
      <c r="D60" s="70" t="s">
        <v>6</v>
      </c>
      <c r="E60" s="71">
        <v>100</v>
      </c>
      <c r="F60" s="6"/>
      <c r="G60" s="46">
        <f t="shared" si="26"/>
        <v>0</v>
      </c>
      <c r="H60" s="47"/>
      <c r="I60" s="48">
        <f t="shared" si="25"/>
        <v>0</v>
      </c>
    </row>
    <row r="61" spans="2:9" s="5" customFormat="1" ht="15" x14ac:dyDescent="0.25">
      <c r="B61" s="67" t="s">
        <v>84</v>
      </c>
      <c r="C61" s="65" t="s">
        <v>64</v>
      </c>
      <c r="D61" s="70" t="s">
        <v>6</v>
      </c>
      <c r="E61" s="71">
        <v>300</v>
      </c>
      <c r="F61" s="6"/>
      <c r="G61" s="46">
        <f t="shared" si="26"/>
        <v>0</v>
      </c>
      <c r="H61" s="47"/>
      <c r="I61" s="48">
        <f t="shared" si="25"/>
        <v>0</v>
      </c>
    </row>
    <row r="62" spans="2:9" s="5" customFormat="1" ht="15" x14ac:dyDescent="0.25">
      <c r="B62" s="67" t="s">
        <v>85</v>
      </c>
      <c r="C62" s="65" t="s">
        <v>65</v>
      </c>
      <c r="D62" s="70" t="s">
        <v>6</v>
      </c>
      <c r="E62" s="71">
        <v>100</v>
      </c>
      <c r="F62" s="6"/>
      <c r="G62" s="46">
        <f t="shared" si="26"/>
        <v>0</v>
      </c>
      <c r="H62" s="47"/>
      <c r="I62" s="48">
        <f t="shared" si="25"/>
        <v>0</v>
      </c>
    </row>
    <row r="63" spans="2:9" s="5" customFormat="1" ht="15" x14ac:dyDescent="0.25">
      <c r="B63" s="38" t="s">
        <v>138</v>
      </c>
      <c r="C63" s="31" t="s">
        <v>67</v>
      </c>
      <c r="D63" s="76"/>
      <c r="E63" s="75"/>
      <c r="F63" s="43"/>
      <c r="G63" s="43">
        <f>SUM(G64:G71)</f>
        <v>0</v>
      </c>
      <c r="H63" s="44"/>
      <c r="I63" s="45">
        <f>SUM(I64:I71)</f>
        <v>0</v>
      </c>
    </row>
    <row r="64" spans="2:9" s="5" customFormat="1" ht="15" x14ac:dyDescent="0.25">
      <c r="B64" s="67" t="s">
        <v>87</v>
      </c>
      <c r="C64" s="65" t="s">
        <v>124</v>
      </c>
      <c r="D64" s="70" t="s">
        <v>6</v>
      </c>
      <c r="E64" s="71">
        <f>+E57</f>
        <v>9900</v>
      </c>
      <c r="F64" s="6"/>
      <c r="G64" s="46">
        <f>+F64*E64</f>
        <v>0</v>
      </c>
      <c r="H64" s="47"/>
      <c r="I64" s="48">
        <f t="shared" ref="I64:I71" si="27">+H64*E64</f>
        <v>0</v>
      </c>
    </row>
    <row r="65" spans="2:9" s="5" customFormat="1" ht="15" x14ac:dyDescent="0.25">
      <c r="B65" s="67" t="s">
        <v>88</v>
      </c>
      <c r="C65" s="65" t="s">
        <v>125</v>
      </c>
      <c r="D65" s="70" t="s">
        <v>6</v>
      </c>
      <c r="E65" s="71">
        <f>+ROUND(E58*0.8,0)</f>
        <v>17560</v>
      </c>
      <c r="F65" s="6"/>
      <c r="G65" s="46">
        <f t="shared" ref="G65:G71" si="28">+F65*E65</f>
        <v>0</v>
      </c>
      <c r="H65" s="47"/>
      <c r="I65" s="48">
        <f t="shared" si="27"/>
        <v>0</v>
      </c>
    </row>
    <row r="66" spans="2:9" s="5" customFormat="1" ht="15" x14ac:dyDescent="0.25">
      <c r="B66" s="67" t="s">
        <v>93</v>
      </c>
      <c r="C66" s="65" t="s">
        <v>126</v>
      </c>
      <c r="D66" s="70" t="s">
        <v>6</v>
      </c>
      <c r="E66" s="71">
        <f>+E58-E65</f>
        <v>4390</v>
      </c>
      <c r="F66" s="6"/>
      <c r="G66" s="46">
        <f t="shared" si="28"/>
        <v>0</v>
      </c>
      <c r="H66" s="47"/>
      <c r="I66" s="48">
        <f t="shared" si="27"/>
        <v>0</v>
      </c>
    </row>
    <row r="67" spans="2:9" s="5" customFormat="1" ht="15" x14ac:dyDescent="0.25">
      <c r="B67" s="67" t="s">
        <v>89</v>
      </c>
      <c r="C67" s="65" t="s">
        <v>68</v>
      </c>
      <c r="D67" s="70" t="s">
        <v>6</v>
      </c>
      <c r="E67" s="71">
        <f>+E59</f>
        <v>2300</v>
      </c>
      <c r="F67" s="6"/>
      <c r="G67" s="46">
        <f t="shared" si="28"/>
        <v>0</v>
      </c>
      <c r="H67" s="47"/>
      <c r="I67" s="48">
        <f t="shared" si="27"/>
        <v>0</v>
      </c>
    </row>
    <row r="68" spans="2:9" s="5" customFormat="1" ht="15" x14ac:dyDescent="0.25">
      <c r="B68" s="67" t="s">
        <v>90</v>
      </c>
      <c r="C68" s="65" t="s">
        <v>127</v>
      </c>
      <c r="D68" s="70" t="s">
        <v>6</v>
      </c>
      <c r="E68" s="71">
        <f>+ROUND(E73*0.2*3,0)</f>
        <v>744</v>
      </c>
      <c r="F68" s="6"/>
      <c r="G68" s="46">
        <f t="shared" si="28"/>
        <v>0</v>
      </c>
      <c r="H68" s="47"/>
      <c r="I68" s="48">
        <f t="shared" si="27"/>
        <v>0</v>
      </c>
    </row>
    <row r="69" spans="2:9" s="5" customFormat="1" ht="15" x14ac:dyDescent="0.25">
      <c r="B69" s="67" t="s">
        <v>91</v>
      </c>
      <c r="C69" s="65" t="s">
        <v>128</v>
      </c>
      <c r="D69" s="70" t="s">
        <v>6</v>
      </c>
      <c r="E69" s="71">
        <f t="shared" ref="E69:E71" si="29">+E60</f>
        <v>100</v>
      </c>
      <c r="F69" s="6"/>
      <c r="G69" s="46">
        <f t="shared" si="28"/>
        <v>0</v>
      </c>
      <c r="H69" s="47"/>
      <c r="I69" s="48">
        <f t="shared" si="27"/>
        <v>0</v>
      </c>
    </row>
    <row r="70" spans="2:9" s="5" customFormat="1" ht="15" x14ac:dyDescent="0.25">
      <c r="B70" s="67" t="s">
        <v>91</v>
      </c>
      <c r="C70" s="65" t="s">
        <v>129</v>
      </c>
      <c r="D70" s="70" t="s">
        <v>6</v>
      </c>
      <c r="E70" s="71">
        <f t="shared" si="29"/>
        <v>300</v>
      </c>
      <c r="F70" s="6"/>
      <c r="G70" s="46">
        <f t="shared" si="28"/>
        <v>0</v>
      </c>
      <c r="H70" s="47"/>
      <c r="I70" s="48">
        <f t="shared" si="27"/>
        <v>0</v>
      </c>
    </row>
    <row r="71" spans="2:9" s="5" customFormat="1" ht="15" x14ac:dyDescent="0.25">
      <c r="B71" s="67" t="s">
        <v>92</v>
      </c>
      <c r="C71" s="65" t="s">
        <v>130</v>
      </c>
      <c r="D71" s="70" t="s">
        <v>6</v>
      </c>
      <c r="E71" s="71">
        <f t="shared" si="29"/>
        <v>100</v>
      </c>
      <c r="F71" s="6"/>
      <c r="G71" s="46">
        <f t="shared" si="28"/>
        <v>0</v>
      </c>
      <c r="H71" s="47"/>
      <c r="I71" s="48">
        <f t="shared" si="27"/>
        <v>0</v>
      </c>
    </row>
    <row r="72" spans="2:9" s="5" customFormat="1" ht="15" x14ac:dyDescent="0.25">
      <c r="B72" s="37">
        <v>5</v>
      </c>
      <c r="C72" s="30" t="s">
        <v>30</v>
      </c>
      <c r="D72" s="77"/>
      <c r="E72" s="73"/>
      <c r="F72" s="40"/>
      <c r="G72" s="40">
        <f>SUM(G73:G74)</f>
        <v>0</v>
      </c>
      <c r="H72" s="41"/>
      <c r="I72" s="42">
        <f>SUM(I73:I74)</f>
        <v>0</v>
      </c>
    </row>
    <row r="73" spans="2:9" s="5" customFormat="1" ht="15" x14ac:dyDescent="0.25">
      <c r="B73" s="67" t="s">
        <v>94</v>
      </c>
      <c r="C73" s="65" t="s">
        <v>139</v>
      </c>
      <c r="D73" s="78" t="s">
        <v>32</v>
      </c>
      <c r="E73" s="71">
        <v>1240</v>
      </c>
      <c r="F73" s="6"/>
      <c r="G73" s="46">
        <f>+F73*E73</f>
        <v>0</v>
      </c>
      <c r="H73" s="47"/>
      <c r="I73" s="48">
        <f t="shared" si="13"/>
        <v>0</v>
      </c>
    </row>
    <row r="74" spans="2:9" s="5" customFormat="1" ht="15" x14ac:dyDescent="0.25">
      <c r="B74" s="67" t="s">
        <v>140</v>
      </c>
      <c r="C74" s="65" t="s">
        <v>141</v>
      </c>
      <c r="D74" s="78" t="s">
        <v>32</v>
      </c>
      <c r="E74" s="71">
        <v>5</v>
      </c>
      <c r="F74" s="6"/>
      <c r="G74" s="46">
        <f>+F74*E74</f>
        <v>0</v>
      </c>
      <c r="H74" s="47"/>
      <c r="I74" s="48">
        <f t="shared" ref="I74" si="30">+H74*E74</f>
        <v>0</v>
      </c>
    </row>
    <row r="75" spans="2:9" s="5" customFormat="1" ht="15" x14ac:dyDescent="0.25">
      <c r="B75" s="37">
        <v>6</v>
      </c>
      <c r="C75" s="30" t="s">
        <v>31</v>
      </c>
      <c r="D75" s="77"/>
      <c r="E75" s="73"/>
      <c r="F75" s="40"/>
      <c r="G75" s="40">
        <f>SUM(G76:G79)</f>
        <v>0</v>
      </c>
      <c r="H75" s="41"/>
      <c r="I75" s="42">
        <f>SUM(I76:I79)</f>
        <v>0</v>
      </c>
    </row>
    <row r="76" spans="2:9" s="5" customFormat="1" ht="15" x14ac:dyDescent="0.25">
      <c r="B76" s="67" t="s">
        <v>95</v>
      </c>
      <c r="C76" s="65" t="s">
        <v>99</v>
      </c>
      <c r="D76" s="70" t="s">
        <v>6</v>
      </c>
      <c r="E76" s="71">
        <v>5000</v>
      </c>
      <c r="F76" s="6"/>
      <c r="G76" s="47">
        <f>+F76*E76</f>
        <v>0</v>
      </c>
      <c r="H76" s="47"/>
      <c r="I76" s="48">
        <f t="shared" ref="I76:I78" si="31">+H76*E76</f>
        <v>0</v>
      </c>
    </row>
    <row r="77" spans="2:9" s="5" customFormat="1" ht="15" x14ac:dyDescent="0.25">
      <c r="B77" s="67" t="s">
        <v>96</v>
      </c>
      <c r="C77" s="65" t="s">
        <v>69</v>
      </c>
      <c r="D77" s="70" t="s">
        <v>7</v>
      </c>
      <c r="E77" s="71">
        <v>100</v>
      </c>
      <c r="F77" s="6"/>
      <c r="G77" s="47">
        <f>+F77*E77</f>
        <v>0</v>
      </c>
      <c r="H77" s="47"/>
      <c r="I77" s="48">
        <f t="shared" si="31"/>
        <v>0</v>
      </c>
    </row>
    <row r="78" spans="2:9" s="5" customFormat="1" ht="15" x14ac:dyDescent="0.25">
      <c r="B78" s="67" t="s">
        <v>97</v>
      </c>
      <c r="C78" s="65" t="s">
        <v>70</v>
      </c>
      <c r="D78" s="70" t="s">
        <v>32</v>
      </c>
      <c r="E78" s="71">
        <v>8</v>
      </c>
      <c r="F78" s="6"/>
      <c r="G78" s="47">
        <f t="shared" ref="G78" si="32">+F78*E78</f>
        <v>0</v>
      </c>
      <c r="H78" s="47"/>
      <c r="I78" s="48">
        <f t="shared" si="31"/>
        <v>0</v>
      </c>
    </row>
    <row r="79" spans="2:9" s="5" customFormat="1" ht="15" x14ac:dyDescent="0.25">
      <c r="B79" s="67" t="s">
        <v>106</v>
      </c>
      <c r="C79" s="65" t="s">
        <v>107</v>
      </c>
      <c r="D79" s="70" t="s">
        <v>108</v>
      </c>
      <c r="E79" s="71">
        <f>+E7</f>
        <v>31600</v>
      </c>
      <c r="F79" s="6"/>
      <c r="G79" s="47">
        <f t="shared" ref="G79" si="33">+F79*E79</f>
        <v>0</v>
      </c>
      <c r="H79" s="47"/>
      <c r="I79" s="48">
        <f t="shared" si="13"/>
        <v>0</v>
      </c>
    </row>
    <row r="80" spans="2:9" s="5" customFormat="1" ht="15" x14ac:dyDescent="0.25">
      <c r="B80" s="37">
        <v>7</v>
      </c>
      <c r="C80" s="30" t="s">
        <v>109</v>
      </c>
      <c r="D80" s="77"/>
      <c r="E80" s="73"/>
      <c r="F80" s="40"/>
      <c r="G80" s="40">
        <f>SUM(G81:G82)</f>
        <v>0</v>
      </c>
      <c r="H80" s="41"/>
      <c r="I80" s="42">
        <f>SUM(I81:I82)</f>
        <v>0</v>
      </c>
    </row>
    <row r="81" spans="2:9" s="5" customFormat="1" ht="15" x14ac:dyDescent="0.25">
      <c r="B81" s="68" t="s">
        <v>110</v>
      </c>
      <c r="C81" s="69" t="s">
        <v>112</v>
      </c>
      <c r="D81" s="79" t="s">
        <v>105</v>
      </c>
      <c r="E81" s="80">
        <v>1</v>
      </c>
      <c r="F81" s="64"/>
      <c r="G81" s="47">
        <f>+F81*E81</f>
        <v>0</v>
      </c>
      <c r="H81" s="47"/>
      <c r="I81" s="48">
        <f t="shared" ref="I81" si="34">+H81*E81</f>
        <v>0</v>
      </c>
    </row>
    <row r="82" spans="2:9" s="5" customFormat="1" ht="15" x14ac:dyDescent="0.25">
      <c r="B82" s="59"/>
      <c r="C82" s="60"/>
      <c r="D82" s="61"/>
      <c r="E82" s="62"/>
      <c r="F82" s="8"/>
      <c r="G82" s="50"/>
      <c r="H82" s="50"/>
      <c r="I82" s="63"/>
    </row>
    <row r="83" spans="2:9" s="5" customFormat="1" ht="15.75" thickBot="1" x14ac:dyDescent="0.3">
      <c r="B83" s="7"/>
      <c r="C83" s="25"/>
      <c r="D83" s="7"/>
      <c r="E83" s="7"/>
      <c r="F83" s="8"/>
      <c r="G83" s="49"/>
      <c r="H83" s="81" t="s">
        <v>143</v>
      </c>
      <c r="I83" s="56">
        <f>+I75+I72+I55+I35+I9+I5+I80</f>
        <v>0</v>
      </c>
    </row>
    <row r="84" spans="2:9" s="5" customFormat="1" ht="15.75" thickBot="1" x14ac:dyDescent="0.3">
      <c r="B84" s="7"/>
      <c r="C84" s="25"/>
      <c r="D84" s="7"/>
      <c r="E84" s="7"/>
      <c r="F84" s="8"/>
      <c r="G84" s="49"/>
      <c r="H84" s="50"/>
      <c r="I84" s="49"/>
    </row>
    <row r="85" spans="2:9" ht="15" x14ac:dyDescent="0.25">
      <c r="B85" s="9" t="s">
        <v>8</v>
      </c>
      <c r="C85" s="26" t="s">
        <v>9</v>
      </c>
      <c r="D85" s="10"/>
      <c r="E85" s="11" t="s">
        <v>10</v>
      </c>
      <c r="F85" s="12"/>
      <c r="G85" s="51">
        <f>+G75+G72+G55++G35+G9+G5+G80</f>
        <v>0</v>
      </c>
      <c r="H85" s="22"/>
      <c r="I85" s="52"/>
    </row>
    <row r="86" spans="2:9" ht="15" x14ac:dyDescent="0.25">
      <c r="B86" s="13" t="s">
        <v>11</v>
      </c>
      <c r="C86" s="27" t="s">
        <v>12</v>
      </c>
      <c r="D86" s="14"/>
      <c r="E86" s="15" t="s">
        <v>13</v>
      </c>
      <c r="F86" s="12"/>
      <c r="G86" s="53">
        <f>0.22*G85</f>
        <v>0</v>
      </c>
      <c r="H86" s="22"/>
      <c r="I86" s="23"/>
    </row>
    <row r="87" spans="2:9" ht="15" x14ac:dyDescent="0.25">
      <c r="B87" s="13" t="s">
        <v>14</v>
      </c>
      <c r="C87" s="27" t="s">
        <v>15</v>
      </c>
      <c r="D87" s="16"/>
      <c r="E87" s="15" t="s">
        <v>16</v>
      </c>
      <c r="F87" s="12"/>
      <c r="G87" s="53">
        <f>+G86+G85</f>
        <v>0</v>
      </c>
      <c r="H87" s="22"/>
      <c r="I87" s="52"/>
    </row>
    <row r="88" spans="2:9" ht="15" x14ac:dyDescent="0.25">
      <c r="B88" s="13" t="s">
        <v>17</v>
      </c>
      <c r="C88" s="27" t="s">
        <v>18</v>
      </c>
      <c r="D88" s="16"/>
      <c r="E88" s="17" t="s">
        <v>142</v>
      </c>
      <c r="F88" s="12"/>
      <c r="G88" s="53">
        <f>+I83*0.738</f>
        <v>0</v>
      </c>
      <c r="H88" s="22"/>
      <c r="I88" s="23"/>
    </row>
    <row r="89" spans="2:9" ht="15.75" thickBot="1" x14ac:dyDescent="0.3">
      <c r="B89" s="18" t="s">
        <v>19</v>
      </c>
      <c r="C89" s="28" t="s">
        <v>20</v>
      </c>
      <c r="D89" s="19"/>
      <c r="E89" s="20" t="s">
        <v>21</v>
      </c>
      <c r="F89" s="12"/>
      <c r="G89" s="54">
        <f>+G87+G88</f>
        <v>0</v>
      </c>
      <c r="I89" s="23"/>
    </row>
    <row r="90" spans="2:9" x14ac:dyDescent="0.2">
      <c r="F90" s="3"/>
      <c r="G90" s="23"/>
      <c r="H90" s="22"/>
      <c r="I90" s="23"/>
    </row>
    <row r="92" spans="2:9" x14ac:dyDescent="0.2">
      <c r="G92" s="55">
        <f>SUM(G23:G79)/2</f>
        <v>0</v>
      </c>
    </row>
  </sheetData>
  <mergeCells count="1">
    <mergeCell ref="B2:I2"/>
  </mergeCells>
  <pageMargins left="0.7" right="0.7" top="0.75" bottom="0.75" header="0.3" footer="0.3"/>
  <pageSetup scale="27" orientation="portrait" r:id="rId1"/>
  <rowBreaks count="1" manualBreakCount="1">
    <brk id="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Rubrado</vt:lpstr>
      <vt:lpstr>Rubrado!Área_de_impresión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Filippelli - INSUR</dc:creator>
  <cp:lastModifiedBy>Andrés Carrasaco Briozzo</cp:lastModifiedBy>
  <cp:lastPrinted>2024-06-10T17:56:11Z</cp:lastPrinted>
  <dcterms:created xsi:type="dcterms:W3CDTF">2023-08-15T20:14:16Z</dcterms:created>
  <dcterms:modified xsi:type="dcterms:W3CDTF">2026-02-26T18:07:39Z</dcterms:modified>
</cp:coreProperties>
</file>